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kagit\dept\Commissioners\Personnel\CALC\2025 Salary Structure\2025 Website\"/>
    </mc:Choice>
  </mc:AlternateContent>
  <xr:revisionPtr revIDLastSave="0" documentId="13_ncr:1_{ADCA9CE3-2FA9-4409-BAE3-AC419B98A90D}" xr6:coauthVersionLast="47" xr6:coauthVersionMax="47" xr10:uidLastSave="{00000000-0000-0000-0000-000000000000}"/>
  <bookViews>
    <workbookView xWindow="-120" yWindow="-120" windowWidth="29040" windowHeight="15840" xr2:uid="{1D0817B8-869B-4698-A96D-EBF9FAB9EA49}"/>
  </bookViews>
  <sheets>
    <sheet name="7.2025 Elctd" sheetId="1" r:id="rId1"/>
  </sheets>
  <definedNames>
    <definedName name="_xlnm.Print_Area" localSheetId="0">'7.2025 Elctd'!$A$1:$E$72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70" i="1" s="1"/>
  <c r="C69" i="1" s="1"/>
  <c r="C67" i="1"/>
  <c r="C64" i="1"/>
  <c r="C63" i="1"/>
  <c r="C62" i="1" s="1"/>
  <c r="C60" i="1"/>
  <c r="C59" i="1"/>
  <c r="G59" i="1" s="1"/>
  <c r="H59" i="1" s="1"/>
  <c r="C58" i="1"/>
  <c r="C57" i="1"/>
  <c r="C56" i="1"/>
  <c r="C54" i="1"/>
  <c r="G54" i="1" s="1"/>
  <c r="C53" i="1"/>
  <c r="C52" i="1" s="1"/>
  <c r="C49" i="1"/>
  <c r="C48" i="1"/>
  <c r="G47" i="1"/>
  <c r="C47" i="1"/>
  <c r="C43" i="1"/>
  <c r="C42" i="1"/>
  <c r="C41" i="1"/>
  <c r="C38" i="1"/>
  <c r="C37" i="1"/>
  <c r="C36" i="1" s="1"/>
  <c r="C31" i="1"/>
  <c r="C30" i="1"/>
  <c r="C29" i="1" s="1"/>
  <c r="C25" i="1"/>
  <c r="C24" i="1"/>
  <c r="C23" i="1" s="1"/>
  <c r="C21" i="1"/>
  <c r="C20" i="1"/>
  <c r="C19" i="1"/>
  <c r="C17" i="1"/>
  <c r="C16" i="1" s="1"/>
  <c r="C15" i="1" s="1"/>
  <c r="C13" i="1"/>
  <c r="C12" i="1" s="1"/>
  <c r="C11" i="1" s="1"/>
  <c r="C8" i="1"/>
  <c r="C7" i="1"/>
  <c r="C6" i="1"/>
</calcChain>
</file>

<file path=xl/sharedStrings.xml><?xml version="1.0" encoding="utf-8"?>
<sst xmlns="http://schemas.openxmlformats.org/spreadsheetml/2006/main" count="107" uniqueCount="59">
  <si>
    <t>SKAGIT COUNTY</t>
  </si>
  <si>
    <t>Superior Court Judge:</t>
  </si>
  <si>
    <t>2025 SALARY STRUCTURE - 7.1.2025</t>
  </si>
  <si>
    <t>effective rate as of 7.1.2025</t>
  </si>
  <si>
    <t>ELECTED OFFICIALS</t>
  </si>
  <si>
    <t>District Court Judge:</t>
  </si>
  <si>
    <t>Resolution: R20230150</t>
  </si>
  <si>
    <t>65% of Superior Court Judge Salary found in RCW 43.03.012</t>
  </si>
  <si>
    <t>Assessor</t>
  </si>
  <si>
    <t xml:space="preserve">1/2 MONTH </t>
  </si>
  <si>
    <t>R01 ($71.33)</t>
  </si>
  <si>
    <t>Change Effective 1/1/2025</t>
  </si>
  <si>
    <t xml:space="preserve">MONTHLY </t>
  </si>
  <si>
    <t xml:space="preserve">ANNUAL </t>
  </si>
  <si>
    <t>Auditor</t>
  </si>
  <si>
    <t>R02</t>
  </si>
  <si>
    <t>Clerk</t>
  </si>
  <si>
    <t>R04</t>
  </si>
  <si>
    <t>Coroner</t>
  </si>
  <si>
    <t>R08</t>
  </si>
  <si>
    <t>Treasurer</t>
  </si>
  <si>
    <t>R03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</si>
  <si>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</si>
  <si>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85% of Superior Court Judge Salary found in RCW 43.03.012</t>
  </si>
  <si>
    <t>Sheriff</t>
  </si>
  <si>
    <t>R45 ($93.28)</t>
  </si>
  <si>
    <t xml:space="preserve">Resolution: R20160277 - 2025 R20230150 </t>
  </si>
  <si>
    <t>68% of Superior Court Judge Salary found in RCW 43.03.012</t>
  </si>
  <si>
    <t>County Commissioner Districts 1, 2</t>
  </si>
  <si>
    <t>R07 ($74.62)</t>
  </si>
  <si>
    <t xml:space="preserve">ANNUAL  </t>
  </si>
  <si>
    <t>County Commissioner District 3</t>
  </si>
  <si>
    <t>R05 ($70.37)</t>
  </si>
  <si>
    <t>100% of Superior Court Judge Salary</t>
  </si>
  <si>
    <t>Prosecuting Attorney</t>
  </si>
  <si>
    <t>R30 ($114.16)</t>
  </si>
  <si>
    <t>(1/2 Superior Court Judge rate paid by State)</t>
  </si>
  <si>
    <t>Portion paid by State Changed 7/1/2025</t>
  </si>
  <si>
    <t>Portion paid by County Changed 1/1/2025</t>
  </si>
  <si>
    <t>District Court Judge</t>
  </si>
  <si>
    <t>R06 ($108.70)</t>
  </si>
  <si>
    <t>Change Effective 7/1/2025</t>
  </si>
  <si>
    <t xml:space="preserve">STATE SET ANNUAL </t>
  </si>
  <si>
    <t>Superior Court Judge</t>
  </si>
  <si>
    <t>R09 ($57.08 SC Portion)</t>
  </si>
  <si>
    <t>(half salary paid by County)</t>
  </si>
  <si>
    <t>COUNTY ANNUAL</t>
  </si>
  <si>
    <t>STATE SET ANNUAL</t>
  </si>
  <si>
    <t>District Court Judge Salary 7.2024</t>
  </si>
  <si>
    <t>ANNUAL</t>
  </si>
  <si>
    <t xml:space="preserve">District Court Commissioner </t>
  </si>
  <si>
    <t>1/2 MONTH</t>
  </si>
  <si>
    <t>U11 - R60 ($94.04)</t>
  </si>
  <si>
    <t>90% of District Court Judge</t>
  </si>
  <si>
    <t>R20160348</t>
  </si>
  <si>
    <t>Superior Court Judge Salary 7.2024</t>
  </si>
  <si>
    <t>Superior Court Commissioner</t>
  </si>
  <si>
    <t>U11 - R61 ($98.77)</t>
  </si>
  <si>
    <t>90% of Superior Court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</si>
</sst>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7" fontId="1" fillId="0" borderId="0" applyFill="0" applyBorder="0" applyAlignment="0" applyProtection="0"/>
    <xf numFmtId="10" fontId="1" fillId="0" borderId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7" fontId="1" fillId="0" borderId="0" xfId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1" fillId="0" borderId="1" xfId="2" applyNumberFormat="1" applyFill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7" fontId="1" fillId="0" borderId="0" xfId="1"/>
    <xf numFmtId="1" fontId="1" fillId="0" borderId="10" xfId="2" applyNumberFormat="1" applyFill="1" applyBorder="1" applyAlignment="1">
      <alignment horizontal="left"/>
    </xf>
    <xf numFmtId="7" fontId="1" fillId="0" borderId="11" xfId="1" applyFill="1" applyBorder="1"/>
    <xf numFmtId="1" fontId="2" fillId="0" borderId="10" xfId="2" applyNumberFormat="1" applyFont="1" applyFill="1" applyBorder="1" applyAlignment="1">
      <alignment horizontal="center"/>
    </xf>
    <xf numFmtId="0" fontId="4" fillId="0" borderId="0" xfId="0" applyFont="1"/>
    <xf numFmtId="49" fontId="1" fillId="0" borderId="10" xfId="2" applyNumberFormat="1" applyFill="1" applyBorder="1" applyAlignment="1">
      <alignment horizontal="left"/>
    </xf>
    <xf numFmtId="1" fontId="1" fillId="0" borderId="10" xfId="0" applyNumberFormat="1" applyFont="1" applyBorder="1" applyAlignment="1">
      <alignment horizontal="center"/>
    </xf>
    <xf numFmtId="1" fontId="1" fillId="0" borderId="10" xfId="2" applyNumberFormat="1" applyFill="1" applyBorder="1" applyAlignment="1">
      <alignment horizontal="center"/>
    </xf>
    <xf numFmtId="7" fontId="4" fillId="0" borderId="0" xfId="0" applyNumberFormat="1" applyFont="1"/>
    <xf numFmtId="1" fontId="2" fillId="0" borderId="10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7" fontId="4" fillId="0" borderId="0" xfId="1" applyFont="1" applyBorder="1"/>
    <xf numFmtId="0" fontId="1" fillId="0" borderId="2" xfId="0" applyFont="1" applyBorder="1"/>
    <xf numFmtId="7" fontId="1" fillId="0" borderId="3" xfId="1" applyFill="1" applyBorder="1"/>
    <xf numFmtId="39" fontId="1" fillId="0" borderId="0" xfId="0" applyNumberFormat="1" applyFont="1" applyProtection="1">
      <protection locked="0"/>
    </xf>
    <xf numFmtId="164" fontId="1" fillId="0" borderId="11" xfId="0" applyNumberFormat="1" applyFont="1" applyBorder="1"/>
    <xf numFmtId="1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Protection="1">
      <protection locked="0"/>
    </xf>
    <xf numFmtId="164" fontId="1" fillId="0" borderId="6" xfId="0" applyNumberFormat="1" applyFont="1" applyBorder="1"/>
    <xf numFmtId="0" fontId="0" fillId="0" borderId="2" xfId="0" applyBorder="1"/>
    <xf numFmtId="0" fontId="0" fillId="0" borderId="3" xfId="0" applyBorder="1"/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" xfId="0" applyFont="1" applyBorder="1"/>
    <xf numFmtId="164" fontId="4" fillId="0" borderId="0" xfId="0" applyNumberFormat="1" applyFont="1"/>
    <xf numFmtId="0" fontId="0" fillId="0" borderId="10" xfId="0" applyBorder="1" applyAlignment="1">
      <alignment horizontal="left"/>
    </xf>
    <xf numFmtId="164" fontId="4" fillId="0" borderId="0" xfId="1" applyNumberFormat="1" applyFont="1" applyBorder="1"/>
    <xf numFmtId="1" fontId="6" fillId="0" borderId="10" xfId="2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7" fontId="1" fillId="0" borderId="6" xfId="1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7" fontId="0" fillId="0" borderId="11" xfId="0" applyNumberFormat="1" applyBorder="1"/>
    <xf numFmtId="0" fontId="0" fillId="0" borderId="10" xfId="0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8" fillId="0" borderId="0" xfId="0" applyFont="1"/>
    <xf numFmtId="7" fontId="8" fillId="0" borderId="0" xfId="1" applyFont="1" applyAlignment="1"/>
    <xf numFmtId="7" fontId="8" fillId="0" borderId="0" xfId="1" applyFont="1"/>
    <xf numFmtId="7" fontId="8" fillId="0" borderId="0" xfId="0" applyNumberFormat="1" applyFont="1"/>
    <xf numFmtId="164" fontId="9" fillId="0" borderId="0" xfId="0" applyNumberFormat="1" applyFont="1"/>
    <xf numFmtId="164" fontId="8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7BB5-8121-43F5-82E7-7CDE424937A6}">
  <sheetPr>
    <tabColor theme="9" tint="0.79998168889431442"/>
    <outlinePr summaryBelow="0" summaryRight="0"/>
    <pageSetUpPr autoPageBreaks="0" fitToPage="1"/>
  </sheetPr>
  <dimension ref="A1:S72"/>
  <sheetViews>
    <sheetView showGridLines="0" tabSelected="1" showOutlineSymbols="0" zoomScaleNormal="100" workbookViewId="0">
      <selection activeCell="F46" sqref="F46"/>
    </sheetView>
  </sheetViews>
  <sheetFormatPr defaultColWidth="9.140625" defaultRowHeight="12.75" x14ac:dyDescent="0.2"/>
  <cols>
    <col min="1" max="1" width="38.42578125" customWidth="1"/>
    <col min="2" max="2" width="19.28515625" bestFit="1" customWidth="1"/>
    <col min="3" max="3" width="22.7109375" customWidth="1"/>
    <col min="4" max="4" width="25.85546875" customWidth="1"/>
    <col min="5" max="5" width="19.140625" bestFit="1" customWidth="1"/>
    <col min="6" max="6" width="12.140625" customWidth="1"/>
    <col min="7" max="8" width="12.140625" style="58" customWidth="1"/>
    <col min="9" max="9" width="12.140625" customWidth="1"/>
  </cols>
  <sheetData>
    <row r="1" spans="1:16" x14ac:dyDescent="0.2">
      <c r="A1" s="1" t="s">
        <v>0</v>
      </c>
      <c r="B1" s="2"/>
      <c r="C1" s="3"/>
      <c r="D1" s="4"/>
      <c r="E1" s="5" t="s">
        <v>1</v>
      </c>
      <c r="F1" s="5"/>
      <c r="I1" s="5"/>
      <c r="J1" s="5"/>
    </row>
    <row r="2" spans="1:16" ht="13.5" thickBot="1" x14ac:dyDescent="0.25">
      <c r="A2" s="6" t="s">
        <v>2</v>
      </c>
      <c r="B2" s="7"/>
      <c r="C2" s="8"/>
      <c r="D2" s="4" t="s">
        <v>3</v>
      </c>
      <c r="E2" s="9">
        <v>237460</v>
      </c>
      <c r="F2" s="5"/>
      <c r="G2" s="59">
        <v>228261</v>
      </c>
      <c r="I2" s="5"/>
      <c r="J2" s="5"/>
      <c r="K2" s="5"/>
    </row>
    <row r="3" spans="1:16" ht="16.5" thickBot="1" x14ac:dyDescent="0.25">
      <c r="A3" s="10" t="s">
        <v>4</v>
      </c>
      <c r="B3" s="11"/>
      <c r="C3" s="12"/>
      <c r="E3" s="5" t="s">
        <v>5</v>
      </c>
    </row>
    <row r="4" spans="1:16" x14ac:dyDescent="0.2">
      <c r="A4" s="13" t="s">
        <v>6</v>
      </c>
      <c r="B4" s="14"/>
      <c r="C4" s="15"/>
      <c r="D4" s="4" t="s">
        <v>3</v>
      </c>
      <c r="E4" s="16">
        <v>226096</v>
      </c>
      <c r="G4" s="58">
        <v>217337</v>
      </c>
    </row>
    <row r="5" spans="1:16" s="5" customFormat="1" x14ac:dyDescent="0.2">
      <c r="A5" s="17" t="s">
        <v>7</v>
      </c>
      <c r="C5" s="18"/>
      <c r="D5"/>
      <c r="E5"/>
      <c r="F5"/>
      <c r="G5" s="58"/>
      <c r="H5" s="58"/>
      <c r="I5"/>
      <c r="J5"/>
      <c r="K5"/>
      <c r="L5"/>
      <c r="M5"/>
      <c r="N5"/>
      <c r="O5"/>
      <c r="P5"/>
    </row>
    <row r="6" spans="1:16" s="5" customFormat="1" x14ac:dyDescent="0.2">
      <c r="A6" s="19" t="s">
        <v>8</v>
      </c>
      <c r="B6" s="5" t="s">
        <v>9</v>
      </c>
      <c r="C6" s="18">
        <f>SUM(C7/2)</f>
        <v>6182.0687499999995</v>
      </c>
      <c r="D6" s="20" t="s">
        <v>10</v>
      </c>
      <c r="E6"/>
      <c r="F6"/>
      <c r="G6" s="58"/>
      <c r="H6" s="58"/>
      <c r="I6"/>
      <c r="J6"/>
      <c r="K6"/>
      <c r="L6"/>
      <c r="M6"/>
      <c r="N6"/>
      <c r="O6"/>
      <c r="P6"/>
    </row>
    <row r="7" spans="1:16" s="5" customFormat="1" x14ac:dyDescent="0.2">
      <c r="A7" s="21" t="s">
        <v>11</v>
      </c>
      <c r="B7" s="5" t="s">
        <v>12</v>
      </c>
      <c r="C7" s="18">
        <f>SUM(C8/12)</f>
        <v>12364.137499999999</v>
      </c>
      <c r="D7" s="20"/>
      <c r="E7"/>
      <c r="F7"/>
      <c r="G7" s="58"/>
      <c r="H7" s="58"/>
      <c r="I7"/>
      <c r="J7"/>
      <c r="K7"/>
      <c r="L7"/>
      <c r="M7"/>
      <c r="N7"/>
      <c r="O7"/>
      <c r="P7"/>
    </row>
    <row r="8" spans="1:16" s="5" customFormat="1" x14ac:dyDescent="0.2">
      <c r="A8" s="22"/>
      <c r="B8" s="5" t="s">
        <v>13</v>
      </c>
      <c r="C8" s="18">
        <f>G2*0.65</f>
        <v>148369.65</v>
      </c>
      <c r="D8" s="20"/>
      <c r="E8"/>
      <c r="F8"/>
      <c r="G8" s="58"/>
      <c r="H8" s="58"/>
      <c r="I8"/>
      <c r="J8"/>
      <c r="K8"/>
      <c r="L8"/>
      <c r="M8"/>
      <c r="N8"/>
      <c r="O8"/>
      <c r="P8"/>
    </row>
    <row r="9" spans="1:16" s="5" customFormat="1" x14ac:dyDescent="0.2">
      <c r="A9" s="23"/>
      <c r="C9" s="18"/>
      <c r="D9" s="24"/>
      <c r="E9"/>
      <c r="F9"/>
      <c r="G9" s="58"/>
      <c r="H9" s="58"/>
      <c r="I9"/>
      <c r="J9"/>
      <c r="K9"/>
      <c r="L9"/>
      <c r="M9"/>
      <c r="N9"/>
      <c r="O9"/>
      <c r="P9"/>
    </row>
    <row r="10" spans="1:16" s="5" customFormat="1" x14ac:dyDescent="0.2">
      <c r="A10" s="23"/>
      <c r="C10" s="18"/>
      <c r="D10" s="20"/>
      <c r="E10"/>
      <c r="F10"/>
      <c r="G10" s="58"/>
      <c r="H10" s="58"/>
      <c r="I10"/>
      <c r="J10"/>
      <c r="K10"/>
      <c r="L10"/>
      <c r="M10"/>
      <c r="N10"/>
      <c r="O10"/>
      <c r="P10"/>
    </row>
    <row r="11" spans="1:16" x14ac:dyDescent="0.2">
      <c r="A11" s="25" t="s">
        <v>14</v>
      </c>
      <c r="B11" s="5" t="s">
        <v>9</v>
      </c>
      <c r="C11" s="18">
        <f>SUM(C12/2)</f>
        <v>6182.0687499999995</v>
      </c>
      <c r="D11" s="20" t="s">
        <v>15</v>
      </c>
    </row>
    <row r="12" spans="1:16" x14ac:dyDescent="0.2">
      <c r="A12" s="21" t="s">
        <v>11</v>
      </c>
      <c r="B12" s="5" t="s">
        <v>12</v>
      </c>
      <c r="C12" s="18">
        <f>SUM(C13/12)</f>
        <v>12364.137499999999</v>
      </c>
      <c r="D12" s="20"/>
    </row>
    <row r="13" spans="1:16" x14ac:dyDescent="0.2">
      <c r="A13" s="22"/>
      <c r="B13" s="5" t="s">
        <v>13</v>
      </c>
      <c r="C13" s="18">
        <f>G2*0.65</f>
        <v>148369.65</v>
      </c>
      <c r="D13" s="20"/>
    </row>
    <row r="14" spans="1:16" x14ac:dyDescent="0.2">
      <c r="A14" s="22"/>
      <c r="B14" s="5"/>
      <c r="C14" s="18"/>
      <c r="D14" s="20"/>
    </row>
    <row r="15" spans="1:16" s="5" customFormat="1" x14ac:dyDescent="0.2">
      <c r="A15" s="19" t="s">
        <v>16</v>
      </c>
      <c r="B15" s="5" t="s">
        <v>9</v>
      </c>
      <c r="C15" s="18">
        <f>SUM(C16/2)</f>
        <v>6182.0687499999995</v>
      </c>
      <c r="D15" s="20" t="s">
        <v>17</v>
      </c>
      <c r="E15"/>
      <c r="F15"/>
      <c r="G15" s="58"/>
      <c r="H15" s="58"/>
      <c r="I15"/>
      <c r="J15"/>
      <c r="K15"/>
      <c r="L15"/>
      <c r="M15"/>
      <c r="N15"/>
      <c r="O15"/>
      <c r="P15"/>
    </row>
    <row r="16" spans="1:16" s="5" customFormat="1" x14ac:dyDescent="0.2">
      <c r="A16" s="21" t="s">
        <v>11</v>
      </c>
      <c r="B16" s="5" t="s">
        <v>12</v>
      </c>
      <c r="C16" s="18">
        <f>SUM(C17/12)</f>
        <v>12364.137499999999</v>
      </c>
      <c r="D16" s="20"/>
      <c r="E16"/>
      <c r="F16"/>
      <c r="G16" s="58"/>
      <c r="H16" s="58"/>
      <c r="I16"/>
      <c r="J16"/>
      <c r="K16"/>
      <c r="L16"/>
      <c r="M16"/>
      <c r="N16"/>
      <c r="O16"/>
      <c r="P16"/>
    </row>
    <row r="17" spans="1:16" s="5" customFormat="1" x14ac:dyDescent="0.2">
      <c r="A17" s="22"/>
      <c r="B17" s="5" t="s">
        <v>13</v>
      </c>
      <c r="C17" s="18">
        <f>G2*0.65</f>
        <v>148369.65</v>
      </c>
      <c r="D17" s="20"/>
      <c r="E17"/>
      <c r="F17"/>
      <c r="G17" s="58"/>
      <c r="H17" s="58"/>
      <c r="I17"/>
      <c r="J17"/>
      <c r="K17"/>
      <c r="L17"/>
      <c r="M17"/>
      <c r="N17"/>
      <c r="O17"/>
      <c r="P17"/>
    </row>
    <row r="18" spans="1:16" s="5" customFormat="1" x14ac:dyDescent="0.2">
      <c r="A18" s="22"/>
      <c r="C18" s="18"/>
      <c r="D18" s="20"/>
      <c r="E18"/>
      <c r="F18"/>
      <c r="G18" s="58"/>
      <c r="H18" s="58"/>
      <c r="I18"/>
      <c r="J18"/>
      <c r="K18"/>
      <c r="L18"/>
      <c r="M18"/>
      <c r="N18"/>
      <c r="O18"/>
      <c r="P18"/>
    </row>
    <row r="19" spans="1:16" s="5" customFormat="1" x14ac:dyDescent="0.2">
      <c r="A19" s="26" t="s">
        <v>18</v>
      </c>
      <c r="B19" s="5" t="s">
        <v>9</v>
      </c>
      <c r="C19" s="18">
        <f>SUM(C20/2)</f>
        <v>6182.0687499999995</v>
      </c>
      <c r="D19" s="20" t="s">
        <v>19</v>
      </c>
      <c r="E19"/>
      <c r="F19"/>
      <c r="G19" s="58"/>
      <c r="H19" s="58"/>
      <c r="I19"/>
      <c r="J19"/>
      <c r="K19"/>
      <c r="L19"/>
      <c r="M19"/>
      <c r="N19"/>
      <c r="O19"/>
      <c r="P19"/>
    </row>
    <row r="20" spans="1:16" s="5" customFormat="1" x14ac:dyDescent="0.2">
      <c r="A20" s="21" t="s">
        <v>11</v>
      </c>
      <c r="B20" s="5" t="s">
        <v>12</v>
      </c>
      <c r="C20" s="18">
        <f>SUM(C21/12)</f>
        <v>12364.137499999999</v>
      </c>
      <c r="D20" s="20"/>
      <c r="E20"/>
      <c r="F20"/>
      <c r="G20" s="58"/>
      <c r="H20" s="58"/>
      <c r="I20"/>
      <c r="J20"/>
      <c r="K20"/>
      <c r="L20"/>
      <c r="M20"/>
      <c r="N20"/>
      <c r="O20"/>
      <c r="P20"/>
    </row>
    <row r="21" spans="1:16" s="5" customFormat="1" x14ac:dyDescent="0.2">
      <c r="A21" s="22"/>
      <c r="B21" s="5" t="s">
        <v>13</v>
      </c>
      <c r="C21" s="18">
        <f>G2*0.65</f>
        <v>148369.65</v>
      </c>
      <c r="D21" s="27"/>
      <c r="E21" s="16"/>
      <c r="F21" s="16"/>
      <c r="G21" s="60"/>
      <c r="H21" s="60"/>
      <c r="I21" s="16"/>
      <c r="J21" s="16"/>
      <c r="K21" s="16"/>
      <c r="L21" s="16"/>
      <c r="M21" s="16"/>
      <c r="N21" s="16"/>
      <c r="O21" s="16"/>
      <c r="P21" s="16"/>
    </row>
    <row r="22" spans="1:16" s="5" customFormat="1" x14ac:dyDescent="0.2">
      <c r="A22" s="22"/>
      <c r="C22" s="18"/>
      <c r="D22" s="27"/>
      <c r="E22" s="16"/>
      <c r="F22" s="16"/>
      <c r="G22" s="60"/>
      <c r="H22" s="60"/>
      <c r="I22" s="16"/>
      <c r="J22" s="16"/>
      <c r="K22" s="16"/>
      <c r="L22" s="16"/>
      <c r="M22" s="16"/>
      <c r="N22" s="16"/>
      <c r="O22" s="16"/>
      <c r="P22" s="16"/>
    </row>
    <row r="23" spans="1:16" s="5" customFormat="1" x14ac:dyDescent="0.2">
      <c r="A23" s="19" t="s">
        <v>20</v>
      </c>
      <c r="B23" s="5" t="s">
        <v>9</v>
      </c>
      <c r="C23" s="18">
        <f>SUM(C24/2)</f>
        <v>6182.0687499999995</v>
      </c>
      <c r="D23" s="20" t="s">
        <v>21</v>
      </c>
      <c r="E23" s="16"/>
      <c r="F23" s="16"/>
      <c r="G23" s="60"/>
      <c r="H23" s="60"/>
      <c r="I23" s="16"/>
      <c r="J23" s="16"/>
      <c r="K23" s="16"/>
      <c r="L23" s="16"/>
      <c r="M23" s="16"/>
      <c r="N23" s="16"/>
      <c r="O23" s="16"/>
      <c r="P23" s="16"/>
    </row>
    <row r="24" spans="1:16" s="5" customFormat="1" x14ac:dyDescent="0.2">
      <c r="A24" s="21" t="s">
        <v>11</v>
      </c>
      <c r="B24" s="5" t="s">
        <v>12</v>
      </c>
      <c r="C24" s="18">
        <f>SUM(C25/12)</f>
        <v>12364.137499999999</v>
      </c>
      <c r="D24" s="27"/>
      <c r="E24" s="16"/>
      <c r="F24" s="16"/>
      <c r="G24" s="60"/>
      <c r="H24" s="60"/>
      <c r="I24" s="16"/>
      <c r="J24" s="16"/>
      <c r="K24" s="16"/>
      <c r="L24" s="16"/>
      <c r="M24" s="16"/>
      <c r="N24" s="16"/>
      <c r="O24" s="16"/>
      <c r="P24" s="16"/>
    </row>
    <row r="25" spans="1:16" s="5" customFormat="1" ht="13.5" thickBot="1" x14ac:dyDescent="0.25">
      <c r="A25" s="22"/>
      <c r="B25" s="5" t="s">
        <v>13</v>
      </c>
      <c r="C25" s="18">
        <f>G2*0.65</f>
        <v>148369.65</v>
      </c>
      <c r="D25" s="27" t="s">
        <v>22</v>
      </c>
      <c r="E25" s="16"/>
      <c r="F25" s="16"/>
      <c r="G25" s="60"/>
      <c r="H25" s="60"/>
      <c r="I25" s="16"/>
      <c r="J25" s="16"/>
      <c r="K25" s="16"/>
      <c r="L25" s="16"/>
      <c r="M25" s="16"/>
      <c r="N25" s="16"/>
      <c r="O25" s="16"/>
      <c r="P25" s="16"/>
    </row>
    <row r="26" spans="1:16" s="5" customFormat="1" x14ac:dyDescent="0.2">
      <c r="A26" s="13" t="s">
        <v>6</v>
      </c>
      <c r="B26" s="28"/>
      <c r="C26" s="29"/>
      <c r="D26" s="27"/>
      <c r="E26" s="16"/>
      <c r="F26" s="16"/>
      <c r="G26" s="60"/>
      <c r="H26" s="60"/>
      <c r="I26" s="16"/>
      <c r="J26" s="16"/>
      <c r="K26" s="16"/>
      <c r="L26" s="16"/>
      <c r="M26" s="16"/>
      <c r="N26" s="16"/>
      <c r="O26" s="16"/>
      <c r="P26" s="16"/>
    </row>
    <row r="27" spans="1:16" s="5" customFormat="1" x14ac:dyDescent="0.2">
      <c r="A27" s="17" t="s">
        <v>23</v>
      </c>
      <c r="C27" s="18"/>
      <c r="D27" s="27"/>
      <c r="E27" s="16"/>
      <c r="F27" s="16"/>
      <c r="G27" s="60"/>
      <c r="H27" s="60"/>
      <c r="I27" s="16"/>
      <c r="J27" s="16"/>
      <c r="K27" s="16"/>
      <c r="L27" s="16"/>
      <c r="M27" s="16"/>
      <c r="N27" s="16"/>
      <c r="O27" s="16"/>
      <c r="P27" s="16"/>
    </row>
    <row r="28" spans="1:16" s="5" customFormat="1" x14ac:dyDescent="0.2">
      <c r="A28" s="22"/>
      <c r="C28" s="18"/>
      <c r="D28" s="27"/>
      <c r="E28" s="16"/>
      <c r="F28" s="16"/>
      <c r="G28" s="60"/>
      <c r="H28" s="60"/>
      <c r="I28" s="16"/>
      <c r="J28" s="16"/>
      <c r="K28" s="16"/>
      <c r="L28" s="16"/>
      <c r="M28" s="16"/>
      <c r="N28" s="16"/>
      <c r="O28" s="16"/>
      <c r="P28" s="16"/>
    </row>
    <row r="29" spans="1:16" s="5" customFormat="1" x14ac:dyDescent="0.2">
      <c r="A29" s="19" t="s">
        <v>24</v>
      </c>
      <c r="B29" s="5" t="s">
        <v>9</v>
      </c>
      <c r="C29" s="18">
        <f>SUM(C30/2)</f>
        <v>8084.2437500000005</v>
      </c>
      <c r="D29" s="27" t="s">
        <v>25</v>
      </c>
      <c r="E29" s="16"/>
      <c r="F29" s="16"/>
      <c r="G29" s="60"/>
      <c r="H29" s="60"/>
      <c r="I29" s="16"/>
      <c r="J29" s="16"/>
      <c r="K29" s="16"/>
      <c r="L29" s="16"/>
      <c r="M29" s="16"/>
      <c r="N29" s="16"/>
      <c r="O29" s="16"/>
      <c r="P29" s="16"/>
    </row>
    <row r="30" spans="1:16" s="5" customFormat="1" x14ac:dyDescent="0.2">
      <c r="A30" s="21" t="s">
        <v>11</v>
      </c>
      <c r="B30" s="5" t="s">
        <v>12</v>
      </c>
      <c r="C30" s="18">
        <f>SUM(C31/12)</f>
        <v>16168.487500000001</v>
      </c>
      <c r="D30" s="27"/>
      <c r="E30" s="16"/>
      <c r="F30" s="16"/>
      <c r="G30" s="60"/>
      <c r="H30" s="60"/>
      <c r="I30" s="16"/>
      <c r="J30" s="16"/>
      <c r="K30" s="16"/>
      <c r="L30" s="16"/>
      <c r="M30" s="16"/>
      <c r="N30" s="16"/>
      <c r="O30" s="16"/>
      <c r="P30" s="16"/>
    </row>
    <row r="31" spans="1:16" s="5" customFormat="1" x14ac:dyDescent="0.2">
      <c r="A31" s="22"/>
      <c r="B31" s="5" t="s">
        <v>13</v>
      </c>
      <c r="C31" s="18">
        <f>G2*0.85</f>
        <v>194021.85</v>
      </c>
      <c r="D31" s="27"/>
      <c r="E31" s="16"/>
      <c r="F31" s="16"/>
      <c r="G31" s="60"/>
      <c r="H31" s="60"/>
      <c r="I31" s="16"/>
      <c r="J31" s="16"/>
      <c r="K31" s="16"/>
      <c r="L31" s="16"/>
      <c r="M31" s="16"/>
      <c r="N31" s="16"/>
      <c r="O31" s="16"/>
      <c r="P31" s="16"/>
    </row>
    <row r="32" spans="1:16" s="5" customFormat="1" ht="13.5" thickBot="1" x14ac:dyDescent="0.25">
      <c r="A32" s="22"/>
      <c r="C32" s="18"/>
      <c r="D32" s="27"/>
      <c r="E32" s="16"/>
      <c r="F32" s="16"/>
      <c r="G32" s="60"/>
      <c r="H32" s="60"/>
      <c r="I32" s="16"/>
      <c r="J32" s="16"/>
      <c r="K32" s="16"/>
      <c r="L32" s="16"/>
      <c r="M32" s="16"/>
      <c r="N32" s="16"/>
      <c r="O32" s="16"/>
      <c r="P32" s="16"/>
    </row>
    <row r="33" spans="1:19" s="5" customFormat="1" x14ac:dyDescent="0.2">
      <c r="A33" s="13" t="s">
        <v>26</v>
      </c>
      <c r="B33" s="28"/>
      <c r="C33" s="29"/>
      <c r="D33" s="20"/>
      <c r="E33"/>
      <c r="F33"/>
      <c r="G33" s="58"/>
      <c r="H33" s="58"/>
      <c r="I33"/>
      <c r="J33"/>
      <c r="K33"/>
      <c r="L33"/>
      <c r="M33"/>
      <c r="N33"/>
      <c r="O33"/>
      <c r="P33"/>
      <c r="Q33"/>
      <c r="R33"/>
      <c r="S33"/>
    </row>
    <row r="34" spans="1:19" s="5" customFormat="1" x14ac:dyDescent="0.2">
      <c r="C34" s="18"/>
      <c r="D34" s="20"/>
      <c r="E34"/>
      <c r="F34"/>
      <c r="G34" s="58"/>
      <c r="H34" s="58"/>
      <c r="I34"/>
      <c r="J34"/>
      <c r="K34"/>
      <c r="L34"/>
      <c r="M34"/>
      <c r="N34"/>
      <c r="O34"/>
      <c r="P34"/>
      <c r="Q34"/>
      <c r="R34"/>
      <c r="S34"/>
    </row>
    <row r="35" spans="1:19" s="5" customFormat="1" x14ac:dyDescent="0.2">
      <c r="A35" s="17" t="s">
        <v>27</v>
      </c>
      <c r="C35" s="18"/>
      <c r="D35" s="20"/>
      <c r="E35"/>
      <c r="F35"/>
      <c r="G35" s="58"/>
      <c r="H35" s="58"/>
      <c r="I35"/>
      <c r="J35"/>
      <c r="K35"/>
      <c r="L35"/>
      <c r="M35"/>
      <c r="N35"/>
      <c r="O35"/>
      <c r="P35"/>
      <c r="Q35"/>
      <c r="R35"/>
      <c r="S35"/>
    </row>
    <row r="36" spans="1:19" x14ac:dyDescent="0.2">
      <c r="A36" s="25" t="s">
        <v>28</v>
      </c>
      <c r="B36" s="30" t="s">
        <v>9</v>
      </c>
      <c r="C36" s="31">
        <f>SUM(C37/2)</f>
        <v>6467.3950000000004</v>
      </c>
      <c r="D36" s="20" t="s">
        <v>29</v>
      </c>
    </row>
    <row r="37" spans="1:19" x14ac:dyDescent="0.2">
      <c r="A37" s="21" t="s">
        <v>11</v>
      </c>
      <c r="B37" s="30" t="s">
        <v>12</v>
      </c>
      <c r="C37" s="31">
        <f>SUM(C38/12)</f>
        <v>12934.79</v>
      </c>
      <c r="D37" s="20"/>
    </row>
    <row r="38" spans="1:19" x14ac:dyDescent="0.2">
      <c r="A38" s="22"/>
      <c r="B38" s="30" t="s">
        <v>30</v>
      </c>
      <c r="C38" s="31">
        <f>G2*0.68</f>
        <v>155217.48000000001</v>
      </c>
      <c r="D38" s="24"/>
    </row>
    <row r="39" spans="1:19" x14ac:dyDescent="0.2">
      <c r="A39" s="22"/>
      <c r="B39" s="30"/>
      <c r="C39" s="31"/>
      <c r="D39" s="24"/>
    </row>
    <row r="40" spans="1:19" x14ac:dyDescent="0.2">
      <c r="A40" s="17" t="s">
        <v>7</v>
      </c>
      <c r="B40" s="30"/>
      <c r="C40" s="31"/>
      <c r="D40" s="24"/>
    </row>
    <row r="41" spans="1:19" x14ac:dyDescent="0.2">
      <c r="A41" s="25" t="s">
        <v>31</v>
      </c>
      <c r="B41" s="30" t="s">
        <v>9</v>
      </c>
      <c r="C41" s="31">
        <f>SUM(C42/2)</f>
        <v>6182.0687499999995</v>
      </c>
      <c r="D41" s="20" t="s">
        <v>32</v>
      </c>
    </row>
    <row r="42" spans="1:19" x14ac:dyDescent="0.2">
      <c r="A42" s="21" t="s">
        <v>11</v>
      </c>
      <c r="B42" s="30" t="s">
        <v>12</v>
      </c>
      <c r="C42" s="31">
        <f>SUM(C43/12)</f>
        <v>12364.137499999999</v>
      </c>
      <c r="D42" s="24"/>
    </row>
    <row r="43" spans="1:19" ht="13.5" thickBot="1" x14ac:dyDescent="0.25">
      <c r="A43" s="32"/>
      <c r="B43" s="33" t="s">
        <v>30</v>
      </c>
      <c r="C43" s="34">
        <f>G2*0.65</f>
        <v>148369.65</v>
      </c>
      <c r="D43" s="24"/>
    </row>
    <row r="44" spans="1:19" x14ac:dyDescent="0.2">
      <c r="A44" s="13" t="s">
        <v>6</v>
      </c>
      <c r="B44" s="35"/>
      <c r="C44" s="36"/>
      <c r="D44" s="27"/>
    </row>
    <row r="45" spans="1:19" x14ac:dyDescent="0.2">
      <c r="A45" s="17" t="s">
        <v>33</v>
      </c>
      <c r="B45" s="5"/>
      <c r="C45" s="18"/>
      <c r="D45" s="27"/>
      <c r="F45" s="16"/>
    </row>
    <row r="46" spans="1:19" x14ac:dyDescent="0.2">
      <c r="A46" s="22"/>
      <c r="B46" s="5"/>
      <c r="C46" s="18"/>
      <c r="D46" s="27"/>
    </row>
    <row r="47" spans="1:19" x14ac:dyDescent="0.2">
      <c r="A47" s="19" t="s">
        <v>34</v>
      </c>
      <c r="B47" s="5" t="s">
        <v>9</v>
      </c>
      <c r="C47" s="18">
        <f>C48/2</f>
        <v>9894.1666666666661</v>
      </c>
      <c r="D47" s="27" t="s">
        <v>35</v>
      </c>
      <c r="G47" s="61">
        <f>C49/2080</f>
        <v>114.16346153846153</v>
      </c>
    </row>
    <row r="48" spans="1:19" x14ac:dyDescent="0.2">
      <c r="A48" s="37" t="s">
        <v>36</v>
      </c>
      <c r="B48" s="5" t="s">
        <v>12</v>
      </c>
      <c r="C48" s="18">
        <f>C49/12</f>
        <v>19788.333333333332</v>
      </c>
      <c r="D48" s="27"/>
    </row>
    <row r="49" spans="1:18" x14ac:dyDescent="0.2">
      <c r="A49" s="38" t="s">
        <v>37</v>
      </c>
      <c r="B49" s="5" t="s">
        <v>13</v>
      </c>
      <c r="C49" s="18">
        <f>E2</f>
        <v>237460</v>
      </c>
      <c r="D49" s="27"/>
    </row>
    <row r="50" spans="1:18" ht="13.5" thickBot="1" x14ac:dyDescent="0.25">
      <c r="A50" s="38" t="s">
        <v>38</v>
      </c>
      <c r="B50" s="5"/>
      <c r="C50" s="18"/>
      <c r="D50" s="27"/>
    </row>
    <row r="51" spans="1:18" x14ac:dyDescent="0.2">
      <c r="A51" s="39"/>
      <c r="B51" s="28"/>
      <c r="C51" s="29"/>
      <c r="D51" s="27"/>
    </row>
    <row r="52" spans="1:18" x14ac:dyDescent="0.2">
      <c r="A52" s="19" t="s">
        <v>39</v>
      </c>
      <c r="B52" s="5" t="s">
        <v>9</v>
      </c>
      <c r="C52" s="18">
        <f>SUM(C53/2)</f>
        <v>9420.6666666666661</v>
      </c>
      <c r="D52" s="40" t="s">
        <v>40</v>
      </c>
    </row>
    <row r="53" spans="1:18" x14ac:dyDescent="0.2">
      <c r="A53" s="21" t="s">
        <v>41</v>
      </c>
      <c r="B53" s="5" t="s">
        <v>12</v>
      </c>
      <c r="C53" s="18">
        <f>SUM(C54/12)</f>
        <v>18841.333333333332</v>
      </c>
      <c r="D53" s="40"/>
    </row>
    <row r="54" spans="1:18" x14ac:dyDescent="0.2">
      <c r="A54" s="41"/>
      <c r="B54" s="5" t="s">
        <v>42</v>
      </c>
      <c r="C54" s="18">
        <f>E4</f>
        <v>226096</v>
      </c>
      <c r="D54" s="40"/>
      <c r="G54" s="61">
        <f>C54/2080</f>
        <v>108.7</v>
      </c>
    </row>
    <row r="55" spans="1:18" x14ac:dyDescent="0.2">
      <c r="A55" s="23"/>
      <c r="B55" s="5"/>
      <c r="C55" s="18"/>
      <c r="D55" s="42"/>
    </row>
    <row r="56" spans="1:18" x14ac:dyDescent="0.2">
      <c r="A56" s="19" t="s">
        <v>43</v>
      </c>
      <c r="B56" s="5" t="s">
        <v>9</v>
      </c>
      <c r="C56" s="18">
        <f>SUM(C57/2)</f>
        <v>4947.083333333333</v>
      </c>
      <c r="D56" s="40" t="s">
        <v>44</v>
      </c>
    </row>
    <row r="57" spans="1:18" x14ac:dyDescent="0.2">
      <c r="A57" s="43" t="s">
        <v>45</v>
      </c>
      <c r="B57" s="5" t="s">
        <v>12</v>
      </c>
      <c r="C57" s="18">
        <f>SUM(C58/12)</f>
        <v>9894.1666666666661</v>
      </c>
      <c r="D57" s="40"/>
    </row>
    <row r="58" spans="1:18" x14ac:dyDescent="0.2">
      <c r="A58" s="21" t="s">
        <v>41</v>
      </c>
      <c r="B58" s="5" t="s">
        <v>46</v>
      </c>
      <c r="C58" s="18">
        <f>C59/2</f>
        <v>118730</v>
      </c>
      <c r="D58" s="40"/>
    </row>
    <row r="59" spans="1:18" ht="13.5" thickBot="1" x14ac:dyDescent="0.25">
      <c r="A59" s="44"/>
      <c r="B59" s="45" t="s">
        <v>47</v>
      </c>
      <c r="C59" s="46">
        <f>E2</f>
        <v>237460</v>
      </c>
      <c r="G59" s="62">
        <f>C59/2080</f>
        <v>114.16346153846153</v>
      </c>
      <c r="H59" s="63">
        <f>G59/2</f>
        <v>57.081730769230766</v>
      </c>
    </row>
    <row r="60" spans="1:18" s="5" customFormat="1" x14ac:dyDescent="0.2">
      <c r="A60" s="47" t="s">
        <v>48</v>
      </c>
      <c r="B60" s="48" t="s">
        <v>49</v>
      </c>
      <c r="C60" s="29">
        <f>G4</f>
        <v>217337</v>
      </c>
      <c r="D60" s="20"/>
      <c r="E60"/>
      <c r="F60"/>
      <c r="G60" s="58"/>
      <c r="H60" s="58"/>
      <c r="I60"/>
      <c r="J60"/>
      <c r="K60"/>
      <c r="L60"/>
      <c r="M60"/>
      <c r="N60"/>
      <c r="O60"/>
      <c r="P60"/>
      <c r="Q60"/>
      <c r="R60"/>
    </row>
    <row r="61" spans="1:18" s="5" customFormat="1" ht="6" customHeight="1" x14ac:dyDescent="0.2">
      <c r="A61" s="49"/>
      <c r="B61" s="50"/>
      <c r="C61" s="51"/>
      <c r="D61" s="20"/>
      <c r="E61"/>
      <c r="F61"/>
      <c r="G61" s="58"/>
      <c r="H61" s="58"/>
      <c r="I61"/>
      <c r="J61"/>
      <c r="K61"/>
      <c r="L61"/>
      <c r="M61"/>
      <c r="N61"/>
      <c r="O61"/>
      <c r="P61"/>
      <c r="Q61"/>
      <c r="R61"/>
    </row>
    <row r="62" spans="1:18" s="5" customFormat="1" x14ac:dyDescent="0.2">
      <c r="A62" s="26" t="s">
        <v>50</v>
      </c>
      <c r="B62" s="50" t="s">
        <v>51</v>
      </c>
      <c r="C62" s="52">
        <f>SUM(C63/2)</f>
        <v>8150.1375000000007</v>
      </c>
      <c r="D62" s="20" t="s">
        <v>52</v>
      </c>
      <c r="E62"/>
      <c r="F62"/>
      <c r="G62" s="58"/>
      <c r="H62" s="58"/>
      <c r="I62"/>
      <c r="J62"/>
      <c r="K62"/>
      <c r="L62"/>
      <c r="M62"/>
      <c r="N62"/>
      <c r="O62"/>
      <c r="P62"/>
      <c r="Q62"/>
      <c r="R62"/>
    </row>
    <row r="63" spans="1:18" s="5" customFormat="1" x14ac:dyDescent="0.2">
      <c r="A63" s="49" t="s">
        <v>53</v>
      </c>
      <c r="B63" s="50" t="s">
        <v>12</v>
      </c>
      <c r="C63" s="52">
        <f>SUM(C64/12)</f>
        <v>16300.275000000001</v>
      </c>
      <c r="D63" s="20"/>
      <c r="E63"/>
      <c r="F63"/>
      <c r="G63" s="58"/>
      <c r="H63" s="58"/>
      <c r="I63"/>
      <c r="J63"/>
      <c r="K63"/>
      <c r="L63"/>
      <c r="M63"/>
      <c r="N63"/>
      <c r="O63"/>
      <c r="P63"/>
      <c r="Q63"/>
      <c r="R63"/>
    </row>
    <row r="64" spans="1:18" x14ac:dyDescent="0.2">
      <c r="A64" s="21" t="s">
        <v>11</v>
      </c>
      <c r="B64" s="50" t="s">
        <v>13</v>
      </c>
      <c r="C64" s="18">
        <f>(C60*0.9)</f>
        <v>195603.30000000002</v>
      </c>
      <c r="D64" s="24"/>
    </row>
    <row r="65" spans="1:4" x14ac:dyDescent="0.2">
      <c r="A65" s="53" t="s">
        <v>54</v>
      </c>
      <c r="C65" s="51"/>
      <c r="D65" s="20"/>
    </row>
    <row r="66" spans="1:4" x14ac:dyDescent="0.2">
      <c r="A66" s="49"/>
      <c r="C66" s="51"/>
      <c r="D66" s="54"/>
    </row>
    <row r="67" spans="1:4" x14ac:dyDescent="0.2">
      <c r="A67" s="53" t="s">
        <v>55</v>
      </c>
      <c r="B67" s="50" t="s">
        <v>49</v>
      </c>
      <c r="C67" s="18">
        <f>G2</f>
        <v>228261</v>
      </c>
      <c r="D67" s="54"/>
    </row>
    <row r="68" spans="1:4" ht="8.25" customHeight="1" x14ac:dyDescent="0.2">
      <c r="A68" s="49"/>
      <c r="C68" s="51"/>
      <c r="D68" s="20"/>
    </row>
    <row r="69" spans="1:4" x14ac:dyDescent="0.2">
      <c r="A69" s="26" t="s">
        <v>56</v>
      </c>
      <c r="B69" s="50" t="s">
        <v>51</v>
      </c>
      <c r="C69" s="18">
        <f>SUM(C70/2)</f>
        <v>8559.7875000000004</v>
      </c>
      <c r="D69" s="20" t="s">
        <v>57</v>
      </c>
    </row>
    <row r="70" spans="1:4" x14ac:dyDescent="0.2">
      <c r="A70" s="49" t="s">
        <v>58</v>
      </c>
      <c r="B70" s="50" t="s">
        <v>12</v>
      </c>
      <c r="C70" s="18">
        <f>SUM(C71/12)</f>
        <v>17119.575000000001</v>
      </c>
      <c r="D70" s="20"/>
    </row>
    <row r="71" spans="1:4" x14ac:dyDescent="0.2">
      <c r="A71" s="21" t="s">
        <v>11</v>
      </c>
      <c r="B71" s="50" t="s">
        <v>13</v>
      </c>
      <c r="C71" s="18">
        <f>C67*0.9</f>
        <v>205434.9</v>
      </c>
    </row>
    <row r="72" spans="1:4" ht="13.5" thickBot="1" x14ac:dyDescent="0.25">
      <c r="A72" s="55" t="s">
        <v>54</v>
      </c>
      <c r="B72" s="56"/>
      <c r="C72" s="57"/>
    </row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scale="77" orientation="portrait" r:id="rId1"/>
  <headerFooter alignWithMargins="0">
    <oddHeader>&amp;R12</oddHeader>
    <oddFooter>&amp;L&amp;8Last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7.2025 Elctd</vt:lpstr>
      <vt:lpstr>'7.2025 Elctd'!Print_Area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dcterms:created xsi:type="dcterms:W3CDTF">2025-07-09T17:09:25Z</dcterms:created>
  <dcterms:modified xsi:type="dcterms:W3CDTF">2025-07-09T17:09:57Z</dcterms:modified>
</cp:coreProperties>
</file>